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3035" activeTab="0"/>
  </bookViews>
  <sheets>
    <sheet name="2009" sheetId="1" r:id="rId1"/>
  </sheets>
  <definedNames>
    <definedName name="_xlnm.Print_Area" localSheetId="0">'2009'!$A$1:$M$68</definedName>
  </definedNames>
  <calcPr fullCalcOnLoad="1"/>
</workbook>
</file>

<file path=xl/sharedStrings.xml><?xml version="1.0" encoding="utf-8"?>
<sst xmlns="http://schemas.openxmlformats.org/spreadsheetml/2006/main" count="86" uniqueCount="70">
  <si>
    <t>PRACTIC</t>
  </si>
  <si>
    <t>Počet segmentů</t>
  </si>
  <si>
    <t>Délka zastřešení</t>
  </si>
  <si>
    <t>do 3 m</t>
  </si>
  <si>
    <t>do 3,25 m</t>
  </si>
  <si>
    <t>do 3,5 m</t>
  </si>
  <si>
    <t>do 3,75 m</t>
  </si>
  <si>
    <t>do 4 m</t>
  </si>
  <si>
    <t>do 4,25 m</t>
  </si>
  <si>
    <t>do 4,5 m</t>
  </si>
  <si>
    <t>do 4,75 m</t>
  </si>
  <si>
    <t>do 5 m</t>
  </si>
  <si>
    <t>do 5,25 m</t>
  </si>
  <si>
    <t>do 5,5 m</t>
  </si>
  <si>
    <t>výška</t>
  </si>
  <si>
    <t>mm</t>
  </si>
  <si>
    <t>V základním provedení nabízíme:</t>
  </si>
  <si>
    <t>Cena v Kč</t>
  </si>
  <si>
    <t>Doplňky:</t>
  </si>
  <si>
    <t>nosnou konstrukci z hliníkových eloxovaných profilů</t>
  </si>
  <si>
    <t xml:space="preserve">nerezová kuličková ložiska v pojezdových kolech </t>
  </si>
  <si>
    <t>spojovací material z nerezové oceli</t>
  </si>
  <si>
    <t>čela zdvižená o 80 mm nad povrch</t>
  </si>
  <si>
    <t>uzamykání dveří + 600 Kč</t>
  </si>
  <si>
    <t>zvýšení zastřešení - každých 10 cm + 3% z ceny základního provedení</t>
  </si>
  <si>
    <t>Počet modulů</t>
  </si>
  <si>
    <t>Cena</t>
  </si>
  <si>
    <t>změna cen vyhrazena</t>
  </si>
  <si>
    <t>zpevnění pro podhorskou oblast + 15% z ceny základního provedení</t>
  </si>
  <si>
    <t>dveře pro boční vstup v obloukové části + 6000 Kč</t>
  </si>
  <si>
    <t>změna barvy polykarbonátové výplně + 5% z ceny základního provedení</t>
  </si>
  <si>
    <t>Šířka kolejí</t>
  </si>
  <si>
    <t>montáž zastřešení +5% z ceny zastřešení i s doplňky , montáž v zahraničí + 7%</t>
  </si>
  <si>
    <t>do 5,75 m</t>
  </si>
  <si>
    <t>do 6 m</t>
  </si>
  <si>
    <t>do 6,25 m</t>
  </si>
  <si>
    <t>do 6,5 m</t>
  </si>
  <si>
    <t>do 6,75 m</t>
  </si>
  <si>
    <t>do 7 m</t>
  </si>
  <si>
    <r>
      <t>dveře jednokřídlé otvíravé nebo posuvné + 3000 Kč/m</t>
    </r>
    <r>
      <rPr>
        <vertAlign val="superscript"/>
        <sz val="9"/>
        <rFont val="Arial"/>
        <family val="2"/>
      </rPr>
      <t>2</t>
    </r>
  </si>
  <si>
    <r>
      <t>změna dutinkového polykarbonátu za plný + 900 Kč/m</t>
    </r>
    <r>
      <rPr>
        <vertAlign val="superscript"/>
        <sz val="9"/>
        <rFont val="Arial"/>
        <family val="2"/>
      </rPr>
      <t>2</t>
    </r>
  </si>
  <si>
    <t>zkrácení modulu + 1000 Kč za každý modul</t>
  </si>
  <si>
    <t>Cena základního provedení bez montáže a DPH</t>
  </si>
  <si>
    <t>Jednosměrné</t>
  </si>
  <si>
    <t>Obousměrné</t>
  </si>
  <si>
    <t>úprava kolejí standard pro obousměrný posun modulů</t>
  </si>
  <si>
    <t>170 mm</t>
  </si>
  <si>
    <t>250 mm</t>
  </si>
  <si>
    <t>330 mm</t>
  </si>
  <si>
    <t>410 mm</t>
  </si>
  <si>
    <t>490 mm</t>
  </si>
  <si>
    <t>565 mm</t>
  </si>
  <si>
    <t>prosklívací material - transparentní dutinkové polykarbonátové desky</t>
  </si>
  <si>
    <t xml:space="preserve">kolejnice z eloxovaných hliníkových profilů v provedení standard v délce zastřešení pro jednosměrné odsouvání segmentů </t>
  </si>
  <si>
    <t>přední i zadní čelo odnímatelné s výplní z dutinkového polykarbonátu</t>
  </si>
  <si>
    <t>Šířka zastřešení mezi kolejemi</t>
  </si>
  <si>
    <t>Ceny jiných rozměrů se stanovují individuálně</t>
  </si>
  <si>
    <t>příplatek za pochozí koleje</t>
  </si>
  <si>
    <t>výklopné čelo + 5000 Kč/ks</t>
  </si>
  <si>
    <t>uzamykání segmentů + 1000 Kč za modul</t>
  </si>
  <si>
    <t>jednokolejový profil + 150 Kč/m</t>
  </si>
  <si>
    <t>jednokolejový pochozí profil + 200 Kč/m</t>
  </si>
  <si>
    <t>změna dutinkového polykarbonátu za akrylátové sklo + 600 Kč/m2</t>
  </si>
  <si>
    <r>
      <t>prodloužení modulu + 2000 Kč za modul + 2000 kč/m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max. délka modulu zavisí na rozponu a určuje ji výrobce</t>
    </r>
  </si>
  <si>
    <t>platnost od: 3.2012</t>
  </si>
  <si>
    <t>nosná konstrukce v barvě dle RAL + 15% za základní ceny, v bronzovém Eloxu + 10% ze základní ceny</t>
  </si>
  <si>
    <t>BALAST s.r.o.</t>
  </si>
  <si>
    <t>Švestkova 229, 460 01 Liberec 31</t>
  </si>
  <si>
    <t>e-mail.: info@balast.cz, http://www.bazeny-laminatove.cz</t>
  </si>
  <si>
    <t>mobil: 739 040 282, tel./fax.: 485 102 642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</si>
</sst>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28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3" xfId="0" applyBorder="1" applyAlignment="1">
      <alignment horizontal="right" inden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24" borderId="25" xfId="0" applyFill="1" applyBorder="1" applyAlignment="1">
      <alignment horizontal="right" indent="1"/>
    </xf>
    <xf numFmtId="3" fontId="5" fillId="24" borderId="26" xfId="0" applyNumberFormat="1" applyFont="1" applyFill="1" applyBorder="1" applyAlignment="1">
      <alignment horizontal="center"/>
    </xf>
    <xf numFmtId="2" fontId="0" fillId="24" borderId="27" xfId="0" applyNumberFormat="1" applyFill="1" applyBorder="1" applyAlignment="1">
      <alignment horizontal="center"/>
    </xf>
    <xf numFmtId="3" fontId="5" fillId="24" borderId="28" xfId="0" applyNumberFormat="1" applyFont="1" applyFill="1" applyBorder="1" applyAlignment="1">
      <alignment horizontal="center"/>
    </xf>
    <xf numFmtId="2" fontId="0" fillId="24" borderId="29" xfId="0" applyNumberFormat="1" applyFill="1" applyBorder="1" applyAlignment="1">
      <alignment horizontal="center"/>
    </xf>
    <xf numFmtId="2" fontId="0" fillId="24" borderId="30" xfId="0" applyNumberForma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3" fontId="7" fillId="0" borderId="19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33" xfId="0" applyBorder="1" applyAlignment="1">
      <alignment horizontal="right" indent="1"/>
    </xf>
    <xf numFmtId="3" fontId="5" fillId="0" borderId="34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43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3" fillId="0" borderId="0" xfId="49" applyFont="1">
      <alignment/>
      <protection/>
    </xf>
    <xf numFmtId="0" fontId="11" fillId="0" borderId="0" xfId="49">
      <alignment/>
      <protection/>
    </xf>
    <xf numFmtId="0" fontId="11" fillId="0" borderId="0" xfId="49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2009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28575</xdr:rowOff>
    </xdr:from>
    <xdr:to>
      <xdr:col>12</xdr:col>
      <xdr:colOff>352425</xdr:colOff>
      <xdr:row>5</xdr:row>
      <xdr:rowOff>28575</xdr:rowOff>
    </xdr:to>
    <xdr:pic>
      <xdr:nvPicPr>
        <xdr:cNvPr id="1" name="Picture 1" descr="Practic"/>
        <xdr:cNvPicPr preferRelativeResize="1">
          <a:picLocks noChangeAspect="1"/>
        </xdr:cNvPicPr>
      </xdr:nvPicPr>
      <xdr:blipFill>
        <a:blip r:embed="rId1"/>
        <a:srcRect t="10743" r="-970" b="7438"/>
        <a:stretch>
          <a:fillRect/>
        </a:stretch>
      </xdr:blipFill>
      <xdr:spPr>
        <a:xfrm>
          <a:off x="4686300" y="28575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4</xdr:col>
      <xdr:colOff>114300</xdr:colOff>
      <xdr:row>3</xdr:row>
      <xdr:rowOff>38100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495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2.7109375" style="0" customWidth="1"/>
    <col min="3" max="3" width="5.421875" style="0" customWidth="1"/>
    <col min="5" max="5" width="5.421875" style="0" customWidth="1"/>
    <col min="7" max="7" width="5.421875" style="0" customWidth="1"/>
    <col min="9" max="9" width="5.421875" style="0" customWidth="1"/>
    <col min="11" max="11" width="5.421875" style="0" customWidth="1"/>
    <col min="13" max="13" width="5.421875" style="0" customWidth="1"/>
  </cols>
  <sheetData>
    <row r="1" spans="5:13" ht="23.25" customHeight="1">
      <c r="E1" s="1"/>
      <c r="M1" s="44"/>
    </row>
    <row r="2" spans="1:13" ht="12.75" customHeight="1">
      <c r="A2" s="50"/>
      <c r="B2" s="50"/>
      <c r="C2" s="50"/>
      <c r="D2" s="50"/>
      <c r="E2" s="51"/>
      <c r="F2" s="52"/>
      <c r="G2" s="52"/>
      <c r="H2" s="52"/>
      <c r="I2" s="52"/>
      <c r="J2" s="52"/>
      <c r="K2" s="52"/>
      <c r="L2" s="52"/>
      <c r="M2" s="53"/>
    </row>
    <row r="3" spans="1:13" ht="12.75" customHeight="1">
      <c r="A3" s="52"/>
      <c r="B3" s="52"/>
      <c r="C3" s="52"/>
      <c r="D3" s="52"/>
      <c r="E3" s="51"/>
      <c r="F3" s="52"/>
      <c r="G3" s="52"/>
      <c r="H3" s="52"/>
      <c r="I3" s="52"/>
      <c r="J3" s="52"/>
      <c r="K3" s="52"/>
      <c r="L3" s="52"/>
      <c r="M3" s="53"/>
    </row>
    <row r="4" spans="1:13" ht="12.75" customHeight="1">
      <c r="A4" s="52"/>
      <c r="B4" s="52"/>
      <c r="C4" s="52"/>
      <c r="D4" s="52"/>
      <c r="E4" s="51"/>
      <c r="F4" s="52"/>
      <c r="G4" s="52"/>
      <c r="H4" s="52"/>
      <c r="I4" s="52"/>
      <c r="J4" s="52"/>
      <c r="K4" s="52"/>
      <c r="L4" s="52"/>
      <c r="M4" s="53"/>
    </row>
    <row r="5" spans="1:13" ht="12.75" customHeight="1">
      <c r="A5" s="86" t="s">
        <v>66</v>
      </c>
      <c r="B5" s="52"/>
      <c r="C5" s="52"/>
      <c r="D5" s="52"/>
      <c r="E5" s="51"/>
      <c r="F5" s="52"/>
      <c r="G5" s="52"/>
      <c r="H5" s="52"/>
      <c r="I5" s="52"/>
      <c r="J5" s="52"/>
      <c r="K5" s="52"/>
      <c r="L5" s="52"/>
      <c r="M5" s="53"/>
    </row>
    <row r="6" spans="1:13" ht="12.75" customHeight="1">
      <c r="A6" s="87" t="s">
        <v>67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3"/>
    </row>
    <row r="7" spans="1:13" ht="12.75" customHeight="1">
      <c r="A7" s="88" t="s">
        <v>69</v>
      </c>
      <c r="B7" s="52"/>
      <c r="C7" s="52"/>
      <c r="D7" s="52"/>
      <c r="E7" s="51"/>
      <c r="F7" s="52"/>
      <c r="G7" s="52"/>
      <c r="H7" s="52"/>
      <c r="I7" s="52"/>
      <c r="J7" s="52"/>
      <c r="K7" s="52"/>
      <c r="L7" s="52"/>
      <c r="M7" s="53"/>
    </row>
    <row r="8" spans="1:13" ht="23.25" customHeight="1">
      <c r="A8" s="88" t="s">
        <v>68</v>
      </c>
      <c r="B8" s="52"/>
      <c r="C8" s="52"/>
      <c r="D8" s="52"/>
      <c r="E8" s="51"/>
      <c r="F8" s="52"/>
      <c r="G8" s="52"/>
      <c r="H8" s="52"/>
      <c r="I8" s="52"/>
      <c r="J8" s="1" t="s">
        <v>0</v>
      </c>
      <c r="K8" s="52"/>
      <c r="L8" s="52"/>
      <c r="M8" s="53"/>
    </row>
    <row r="9" spans="1:13" ht="12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4"/>
    </row>
    <row r="10" ht="12.75" customHeight="1">
      <c r="A10" s="18" t="s">
        <v>16</v>
      </c>
    </row>
    <row r="11" spans="1:5" ht="12.75" customHeight="1">
      <c r="A11" s="45" t="s">
        <v>19</v>
      </c>
      <c r="B11" s="46"/>
      <c r="C11" s="46"/>
      <c r="D11" s="46"/>
      <c r="E11" s="46"/>
    </row>
    <row r="12" spans="1:5" ht="12.75" customHeight="1">
      <c r="A12" s="45" t="s">
        <v>52</v>
      </c>
      <c r="B12" s="46"/>
      <c r="C12" s="46"/>
      <c r="D12" s="46"/>
      <c r="E12" s="46"/>
    </row>
    <row r="13" spans="1:5" ht="12.75" customHeight="1">
      <c r="A13" s="45" t="s">
        <v>54</v>
      </c>
      <c r="B13" s="46"/>
      <c r="C13" s="46"/>
      <c r="D13" s="46"/>
      <c r="E13" s="46"/>
    </row>
    <row r="14" spans="1:5" ht="12.75" customHeight="1">
      <c r="A14" s="45" t="s">
        <v>53</v>
      </c>
      <c r="B14" s="46"/>
      <c r="C14" s="46"/>
      <c r="D14" s="46"/>
      <c r="E14" s="46"/>
    </row>
    <row r="15" spans="1:5" ht="12.75" customHeight="1">
      <c r="A15" s="45" t="s">
        <v>20</v>
      </c>
      <c r="B15" s="46"/>
      <c r="C15" s="46"/>
      <c r="D15" s="46"/>
      <c r="E15" s="46"/>
    </row>
    <row r="16" spans="1:5" ht="12.75" customHeight="1">
      <c r="A16" s="45" t="s">
        <v>21</v>
      </c>
      <c r="B16" s="46"/>
      <c r="C16" s="46"/>
      <c r="D16" s="46"/>
      <c r="E16" s="46"/>
    </row>
    <row r="17" spans="1:13" ht="12.75" customHeight="1">
      <c r="A17" s="45" t="s">
        <v>22</v>
      </c>
      <c r="B17" s="46"/>
      <c r="C17" s="46"/>
      <c r="D17" s="46"/>
      <c r="E17" s="46"/>
      <c r="M17" s="20" t="s">
        <v>64</v>
      </c>
    </row>
    <row r="18" ht="9" customHeight="1">
      <c r="M18" s="20" t="s">
        <v>27</v>
      </c>
    </row>
    <row r="19" spans="1:13" ht="12.75" customHeight="1" thickBot="1">
      <c r="A19" s="81" t="s">
        <v>42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 thickBot="1" thickTop="1">
      <c r="A20" s="29" t="s">
        <v>1</v>
      </c>
      <c r="B20" s="84">
        <v>2</v>
      </c>
      <c r="C20" s="85"/>
      <c r="D20" s="79">
        <v>3</v>
      </c>
      <c r="E20" s="79"/>
      <c r="F20" s="84">
        <v>4</v>
      </c>
      <c r="G20" s="85"/>
      <c r="H20" s="79">
        <v>5</v>
      </c>
      <c r="I20" s="79"/>
      <c r="J20" s="84">
        <v>6</v>
      </c>
      <c r="K20" s="85"/>
      <c r="L20" s="79">
        <v>7</v>
      </c>
      <c r="M20" s="80"/>
    </row>
    <row r="21" spans="1:13" ht="15" customHeight="1" thickBot="1">
      <c r="A21" s="30" t="s">
        <v>2</v>
      </c>
      <c r="B21" s="22">
        <v>4328</v>
      </c>
      <c r="C21" s="8" t="s">
        <v>15</v>
      </c>
      <c r="D21" s="21">
        <v>6434</v>
      </c>
      <c r="E21" s="3" t="s">
        <v>15</v>
      </c>
      <c r="F21" s="22">
        <v>8540</v>
      </c>
      <c r="G21" s="8" t="s">
        <v>15</v>
      </c>
      <c r="H21" s="21">
        <v>10646</v>
      </c>
      <c r="I21" s="3" t="s">
        <v>15</v>
      </c>
      <c r="J21" s="22">
        <v>12752</v>
      </c>
      <c r="K21" s="8" t="s">
        <v>15</v>
      </c>
      <c r="L21" s="21">
        <v>14858</v>
      </c>
      <c r="M21" s="4" t="s">
        <v>15</v>
      </c>
    </row>
    <row r="22" spans="1:13" ht="12" customHeight="1" thickBot="1">
      <c r="A22" s="77" t="s">
        <v>31</v>
      </c>
      <c r="B22" s="75" t="s">
        <v>46</v>
      </c>
      <c r="C22" s="76"/>
      <c r="D22" s="75" t="s">
        <v>47</v>
      </c>
      <c r="E22" s="76"/>
      <c r="F22" s="75" t="s">
        <v>48</v>
      </c>
      <c r="G22" s="76"/>
      <c r="H22" s="75" t="s">
        <v>49</v>
      </c>
      <c r="I22" s="76"/>
      <c r="J22" s="75" t="s">
        <v>50</v>
      </c>
      <c r="K22" s="76"/>
      <c r="L22" s="75" t="s">
        <v>51</v>
      </c>
      <c r="M22" s="83"/>
    </row>
    <row r="23" spans="1:13" ht="12" customHeight="1" thickBot="1">
      <c r="A23" s="78"/>
      <c r="B23" s="32"/>
      <c r="C23" s="33"/>
      <c r="D23" s="32"/>
      <c r="E23" s="34"/>
      <c r="F23" s="32"/>
      <c r="G23" s="33"/>
      <c r="H23" s="32"/>
      <c r="I23" s="34"/>
      <c r="J23" s="32"/>
      <c r="K23" s="33"/>
      <c r="L23" s="32"/>
      <c r="M23" s="35"/>
    </row>
    <row r="24" spans="1:13" ht="26.25" customHeight="1" thickBot="1">
      <c r="A24" s="31" t="s">
        <v>55</v>
      </c>
      <c r="B24" s="12" t="s">
        <v>17</v>
      </c>
      <c r="C24" s="14" t="s">
        <v>14</v>
      </c>
      <c r="D24" s="12" t="s">
        <v>17</v>
      </c>
      <c r="E24" s="14" t="s">
        <v>14</v>
      </c>
      <c r="F24" s="12" t="s">
        <v>17</v>
      </c>
      <c r="G24" s="13" t="s">
        <v>14</v>
      </c>
      <c r="H24" s="12" t="s">
        <v>17</v>
      </c>
      <c r="I24" s="14" t="s">
        <v>14</v>
      </c>
      <c r="J24" s="12" t="s">
        <v>17</v>
      </c>
      <c r="K24" s="13" t="s">
        <v>14</v>
      </c>
      <c r="L24" s="12" t="s">
        <v>17</v>
      </c>
      <c r="M24" s="15" t="s">
        <v>14</v>
      </c>
    </row>
    <row r="25" spans="1:13" ht="12.75">
      <c r="A25" s="23" t="s">
        <v>3</v>
      </c>
      <c r="B25" s="24">
        <v>41300.648</v>
      </c>
      <c r="C25" s="25">
        <f>((3000/3.6)+80)/1000</f>
        <v>0.9133333333333332</v>
      </c>
      <c r="D25" s="26">
        <v>57425.87900000001</v>
      </c>
      <c r="E25" s="27">
        <f>C25+0.05</f>
        <v>0.9633333333333333</v>
      </c>
      <c r="F25" s="24">
        <v>81178.46682000002</v>
      </c>
      <c r="G25" s="25">
        <f>E25+0.05</f>
        <v>1.0133333333333332</v>
      </c>
      <c r="H25" s="26">
        <v>101272.21082000001</v>
      </c>
      <c r="I25" s="27">
        <f>G25+0.05</f>
        <v>1.0633333333333332</v>
      </c>
      <c r="J25" s="24">
        <v>122650.55616000001</v>
      </c>
      <c r="K25" s="25">
        <f>I25+0.05</f>
        <v>1.1133333333333333</v>
      </c>
      <c r="L25" s="26">
        <v>145259.38438</v>
      </c>
      <c r="M25" s="28">
        <f>K25+0.05</f>
        <v>1.1633333333333333</v>
      </c>
    </row>
    <row r="26" spans="1:13" ht="12.75">
      <c r="A26" s="16" t="s">
        <v>4</v>
      </c>
      <c r="B26" s="10">
        <v>43374.115</v>
      </c>
      <c r="C26" s="9">
        <f>((3250/3.6)+80)/1000</f>
        <v>0.9827777777777778</v>
      </c>
      <c r="D26" s="11">
        <v>60123.43650000001</v>
      </c>
      <c r="E26" s="6">
        <f aca="true" t="shared" si="0" ref="E26:E41">C26+0.05</f>
        <v>1.0327777777777778</v>
      </c>
      <c r="F26" s="10">
        <v>83563.18564000001</v>
      </c>
      <c r="G26" s="9">
        <f aca="true" t="shared" si="1" ref="G26:M41">E26+0.05</f>
        <v>1.0827777777777778</v>
      </c>
      <c r="H26" s="11">
        <v>104085.68346</v>
      </c>
      <c r="I26" s="6">
        <f t="shared" si="1"/>
        <v>1.1327777777777779</v>
      </c>
      <c r="J26" s="10">
        <v>125803.17970000001</v>
      </c>
      <c r="K26" s="9">
        <f t="shared" si="1"/>
        <v>1.182777777777778</v>
      </c>
      <c r="L26" s="11">
        <v>148758.00016000003</v>
      </c>
      <c r="M26" s="7">
        <f t="shared" si="1"/>
        <v>1.232777777777778</v>
      </c>
    </row>
    <row r="27" spans="1:13" ht="12.75">
      <c r="A27" s="16" t="s">
        <v>5</v>
      </c>
      <c r="B27" s="10">
        <v>45447.582</v>
      </c>
      <c r="C27" s="9">
        <f>((3500/3.6)+80)/1000</f>
        <v>1.0522222222222222</v>
      </c>
      <c r="D27" s="11">
        <v>62820.994000000006</v>
      </c>
      <c r="E27" s="6">
        <f t="shared" si="0"/>
        <v>1.1022222222222222</v>
      </c>
      <c r="F27" s="10">
        <v>86706.58172000002</v>
      </c>
      <c r="G27" s="9">
        <f t="shared" si="1"/>
        <v>1.1522222222222223</v>
      </c>
      <c r="H27" s="11">
        <v>107845.62536</v>
      </c>
      <c r="I27" s="6">
        <f t="shared" si="1"/>
        <v>1.2022222222222223</v>
      </c>
      <c r="J27" s="10">
        <v>130102.07012000002</v>
      </c>
      <c r="K27" s="9">
        <f t="shared" si="1"/>
        <v>1.2522222222222223</v>
      </c>
      <c r="L27" s="11">
        <v>153614.18028</v>
      </c>
      <c r="M27" s="7">
        <f t="shared" si="1"/>
        <v>1.3022222222222224</v>
      </c>
    </row>
    <row r="28" spans="1:13" ht="12.75">
      <c r="A28" s="16" t="s">
        <v>6</v>
      </c>
      <c r="B28" s="10">
        <v>50467</v>
      </c>
      <c r="C28" s="9">
        <f>((3750/3.6)+80)/1000</f>
        <v>1.1216666666666668</v>
      </c>
      <c r="D28" s="11">
        <v>69781</v>
      </c>
      <c r="E28" s="6">
        <f t="shared" si="0"/>
        <v>1.1716666666666669</v>
      </c>
      <c r="F28" s="10">
        <v>91777.21256</v>
      </c>
      <c r="G28" s="9">
        <f t="shared" si="1"/>
        <v>1.221666666666667</v>
      </c>
      <c r="H28" s="11">
        <v>113891.16046000001</v>
      </c>
      <c r="I28" s="6">
        <f t="shared" si="1"/>
        <v>1.271666666666667</v>
      </c>
      <c r="J28" s="10">
        <v>137177.53302</v>
      </c>
      <c r="K28" s="9">
        <f t="shared" si="1"/>
        <v>1.321666666666667</v>
      </c>
      <c r="L28" s="11">
        <v>161606.70218</v>
      </c>
      <c r="M28" s="7">
        <f t="shared" si="1"/>
        <v>1.371666666666667</v>
      </c>
    </row>
    <row r="29" spans="1:13" ht="12.75">
      <c r="A29" s="16" t="s">
        <v>7</v>
      </c>
      <c r="B29" s="10">
        <v>53727.92040000001</v>
      </c>
      <c r="C29" s="9">
        <f>((4000/3.6)+80)/1000</f>
        <v>1.191111111111111</v>
      </c>
      <c r="D29" s="11">
        <v>74267.8398</v>
      </c>
      <c r="E29" s="6">
        <f t="shared" si="0"/>
        <v>1.241111111111111</v>
      </c>
      <c r="F29" s="10">
        <v>95934.1845</v>
      </c>
      <c r="G29" s="9">
        <f t="shared" si="1"/>
        <v>1.291111111111111</v>
      </c>
      <c r="H29" s="11">
        <v>118805.2173</v>
      </c>
      <c r="I29" s="6">
        <f t="shared" si="1"/>
        <v>1.3411111111111111</v>
      </c>
      <c r="J29" s="10">
        <v>142892.11860000002</v>
      </c>
      <c r="K29" s="9">
        <f t="shared" si="1"/>
        <v>1.3911111111111112</v>
      </c>
      <c r="L29" s="11">
        <v>167999.2314</v>
      </c>
      <c r="M29" s="7">
        <f t="shared" si="1"/>
        <v>1.4411111111111112</v>
      </c>
    </row>
    <row r="30" spans="1:13" ht="12.75">
      <c r="A30" s="16" t="s">
        <v>8</v>
      </c>
      <c r="B30" s="10">
        <v>55252.44296</v>
      </c>
      <c r="C30" s="9">
        <f>((4250/3.6)+80)/1000</f>
        <v>1.2605555555555554</v>
      </c>
      <c r="D30" s="11">
        <v>76164.28248000001</v>
      </c>
      <c r="E30" s="6">
        <f t="shared" si="0"/>
        <v>1.3105555555555555</v>
      </c>
      <c r="F30" s="10">
        <v>98223.65696000001</v>
      </c>
      <c r="G30" s="9">
        <f t="shared" si="1"/>
        <v>1.3605555555555555</v>
      </c>
      <c r="H30" s="11">
        <v>121444.4088</v>
      </c>
      <c r="I30" s="6">
        <f t="shared" si="1"/>
        <v>1.4105555555555556</v>
      </c>
      <c r="J30" s="10">
        <v>145812.6956</v>
      </c>
      <c r="K30" s="9">
        <f t="shared" si="1"/>
        <v>1.4605555555555556</v>
      </c>
      <c r="L30" s="11">
        <v>172445.59904</v>
      </c>
      <c r="M30" s="7">
        <f t="shared" si="1"/>
        <v>1.5105555555555557</v>
      </c>
    </row>
    <row r="31" spans="1:13" ht="12.75">
      <c r="A31" s="16" t="s">
        <v>9</v>
      </c>
      <c r="B31" s="10">
        <v>57288.66</v>
      </c>
      <c r="C31" s="9">
        <f>((4500/3.6)+80)/1000</f>
        <v>1.33</v>
      </c>
      <c r="D31" s="11">
        <v>78768.03792000002</v>
      </c>
      <c r="E31" s="6">
        <f t="shared" si="0"/>
        <v>1.3800000000000001</v>
      </c>
      <c r="F31" s="10">
        <v>101426.78832</v>
      </c>
      <c r="G31" s="9">
        <f t="shared" si="1"/>
        <v>1.4300000000000002</v>
      </c>
      <c r="H31" s="11">
        <v>125215.07856000001</v>
      </c>
      <c r="I31" s="6">
        <f t="shared" si="1"/>
        <v>1.4800000000000002</v>
      </c>
      <c r="J31" s="10">
        <v>150094.14992000003</v>
      </c>
      <c r="K31" s="9">
        <f t="shared" si="1"/>
        <v>1.5300000000000002</v>
      </c>
      <c r="L31" s="11">
        <v>178491.95936000004</v>
      </c>
      <c r="M31" s="7">
        <f t="shared" si="1"/>
        <v>1.5800000000000003</v>
      </c>
    </row>
    <row r="32" spans="1:13" ht="12.75">
      <c r="A32" s="16" t="s">
        <v>10</v>
      </c>
      <c r="B32" s="10">
        <v>61219.901600000005</v>
      </c>
      <c r="C32" s="9">
        <f>((4750/3.6)+80)/1000</f>
        <v>1.3994444444444443</v>
      </c>
      <c r="D32" s="11">
        <v>83673.78448</v>
      </c>
      <c r="E32" s="6">
        <f t="shared" si="0"/>
        <v>1.4494444444444443</v>
      </c>
      <c r="F32" s="10">
        <v>108968.12784</v>
      </c>
      <c r="G32" s="9">
        <f t="shared" si="1"/>
        <v>1.4994444444444444</v>
      </c>
      <c r="H32" s="11">
        <v>132033.84480000002</v>
      </c>
      <c r="I32" s="6">
        <f t="shared" si="1"/>
        <v>1.5494444444444444</v>
      </c>
      <c r="J32" s="10">
        <v>157901.26352</v>
      </c>
      <c r="K32" s="9">
        <f t="shared" si="1"/>
        <v>1.5994444444444444</v>
      </c>
      <c r="L32" s="11">
        <v>186094.20544000002</v>
      </c>
      <c r="M32" s="7">
        <f t="shared" si="1"/>
        <v>1.6494444444444445</v>
      </c>
    </row>
    <row r="33" spans="1:13" ht="12.75">
      <c r="A33" s="16" t="s">
        <v>11</v>
      </c>
      <c r="B33" s="10">
        <v>65151.14320000001</v>
      </c>
      <c r="C33" s="9">
        <f>((5000/3.6)+80)/1000</f>
        <v>1.468888888888889</v>
      </c>
      <c r="D33" s="11">
        <v>88579.53104</v>
      </c>
      <c r="E33" s="6">
        <f t="shared" si="0"/>
        <v>1.518888888888889</v>
      </c>
      <c r="F33" s="10">
        <v>116509.46736000001</v>
      </c>
      <c r="G33" s="9">
        <f t="shared" si="1"/>
        <v>1.568888888888889</v>
      </c>
      <c r="H33" s="11">
        <v>138852.61104</v>
      </c>
      <c r="I33" s="6">
        <f t="shared" si="1"/>
        <v>1.618888888888889</v>
      </c>
      <c r="J33" s="10">
        <v>165708.37712</v>
      </c>
      <c r="K33" s="9">
        <f t="shared" si="1"/>
        <v>1.668888888888889</v>
      </c>
      <c r="L33" s="11">
        <v>193696.45152000003</v>
      </c>
      <c r="M33" s="7">
        <f t="shared" si="1"/>
        <v>1.7188888888888891</v>
      </c>
    </row>
    <row r="34" spans="1:13" ht="12.75">
      <c r="A34" s="16" t="s">
        <v>12</v>
      </c>
      <c r="B34" s="10">
        <v>68166.01792000001</v>
      </c>
      <c r="C34" s="9">
        <f>((5250/3.6)+80)/1000</f>
        <v>1.5383333333333333</v>
      </c>
      <c r="D34" s="11">
        <v>92564.758</v>
      </c>
      <c r="E34" s="6">
        <f t="shared" si="0"/>
        <v>1.5883333333333334</v>
      </c>
      <c r="F34" s="10">
        <v>119759.66288000002</v>
      </c>
      <c r="G34" s="9">
        <f t="shared" si="1"/>
        <v>1.6383333333333334</v>
      </c>
      <c r="H34" s="11">
        <v>144755.01040000003</v>
      </c>
      <c r="I34" s="6">
        <f t="shared" si="1"/>
        <v>1.6883333333333335</v>
      </c>
      <c r="J34" s="10">
        <v>172593.58688000002</v>
      </c>
      <c r="K34" s="9">
        <f t="shared" si="1"/>
        <v>1.7383333333333335</v>
      </c>
      <c r="L34" s="11">
        <v>201517.40752</v>
      </c>
      <c r="M34" s="7">
        <f t="shared" si="1"/>
        <v>1.7883333333333336</v>
      </c>
    </row>
    <row r="35" spans="1:13" ht="12.75">
      <c r="A35" s="36" t="s">
        <v>13</v>
      </c>
      <c r="B35" s="37">
        <v>71180.89264000002</v>
      </c>
      <c r="C35" s="38">
        <f>((5500/3.6)+80)/1000</f>
        <v>1.6077777777777778</v>
      </c>
      <c r="D35" s="39">
        <v>96549.98496</v>
      </c>
      <c r="E35" s="40">
        <f t="shared" si="0"/>
        <v>1.6577777777777778</v>
      </c>
      <c r="F35" s="37">
        <v>123009.85840000003</v>
      </c>
      <c r="G35" s="38">
        <f t="shared" si="1"/>
        <v>1.7077777777777778</v>
      </c>
      <c r="H35" s="39">
        <v>150657.40976</v>
      </c>
      <c r="I35" s="40">
        <f t="shared" si="1"/>
        <v>1.7577777777777779</v>
      </c>
      <c r="J35" s="37">
        <v>179478.79664000002</v>
      </c>
      <c r="K35" s="38">
        <f t="shared" si="1"/>
        <v>1.807777777777778</v>
      </c>
      <c r="L35" s="39">
        <v>209338.36352</v>
      </c>
      <c r="M35" s="41">
        <f t="shared" si="1"/>
        <v>1.857777777777778</v>
      </c>
    </row>
    <row r="36" spans="1:13" ht="12.75">
      <c r="A36" s="16" t="s">
        <v>33</v>
      </c>
      <c r="B36" s="42">
        <v>77382.28784</v>
      </c>
      <c r="C36" s="38">
        <f>((5750/3.6)+80)/1000</f>
        <v>1.6772222222222222</v>
      </c>
      <c r="D36" s="42">
        <v>104671.32104000001</v>
      </c>
      <c r="E36" s="40">
        <f t="shared" si="0"/>
        <v>1.7272222222222222</v>
      </c>
      <c r="F36" s="42">
        <v>133121.7316</v>
      </c>
      <c r="G36" s="38">
        <f t="shared" si="1"/>
        <v>1.7772222222222223</v>
      </c>
      <c r="H36" s="42">
        <v>162729.36680000002</v>
      </c>
      <c r="I36" s="40">
        <f t="shared" si="1"/>
        <v>1.8272222222222223</v>
      </c>
      <c r="J36" s="42">
        <v>193559.28592000002</v>
      </c>
      <c r="K36" s="38">
        <f t="shared" si="1"/>
        <v>1.8772222222222223</v>
      </c>
      <c r="L36" s="42">
        <v>225510.43944000002</v>
      </c>
      <c r="M36" s="41">
        <f t="shared" si="1"/>
        <v>1.9272222222222224</v>
      </c>
    </row>
    <row r="37" spans="1:13" ht="12.75">
      <c r="A37" s="16" t="s">
        <v>34</v>
      </c>
      <c r="B37" s="42">
        <v>83583.68304</v>
      </c>
      <c r="C37" s="38">
        <f>((6000/3.6)+80)/1000</f>
        <v>1.7466666666666666</v>
      </c>
      <c r="D37" s="42">
        <v>112792.65712</v>
      </c>
      <c r="E37" s="40">
        <f t="shared" si="0"/>
        <v>1.7966666666666666</v>
      </c>
      <c r="F37" s="42">
        <v>143233.60480000003</v>
      </c>
      <c r="G37" s="38">
        <f t="shared" si="1"/>
        <v>1.8466666666666667</v>
      </c>
      <c r="H37" s="42">
        <v>174801.32384</v>
      </c>
      <c r="I37" s="40">
        <f t="shared" si="1"/>
        <v>1.8966666666666667</v>
      </c>
      <c r="J37" s="42">
        <v>207639.7752</v>
      </c>
      <c r="K37" s="38">
        <f t="shared" si="1"/>
        <v>1.9466666666666668</v>
      </c>
      <c r="L37" s="42">
        <v>241682.51536000002</v>
      </c>
      <c r="M37" s="41">
        <f t="shared" si="1"/>
        <v>1.9966666666666668</v>
      </c>
    </row>
    <row r="38" spans="1:13" ht="12.75">
      <c r="A38" s="16" t="s">
        <v>35</v>
      </c>
      <c r="B38" s="42">
        <v>87415.25936000001</v>
      </c>
      <c r="C38" s="38">
        <f>((6250/3.6)+80)/1000</f>
        <v>1.816111111111111</v>
      </c>
      <c r="D38" s="42">
        <v>117906.03968000002</v>
      </c>
      <c r="E38" s="40">
        <f t="shared" si="0"/>
        <v>1.866111111111111</v>
      </c>
      <c r="F38" s="42">
        <v>149619.10392</v>
      </c>
      <c r="G38" s="38">
        <f t="shared" si="1"/>
        <v>1.916111111111111</v>
      </c>
      <c r="H38" s="42">
        <v>182558.6048</v>
      </c>
      <c r="I38" s="40">
        <f t="shared" si="1"/>
        <v>1.9661111111111111</v>
      </c>
      <c r="J38" s="42">
        <v>216731.46352000002</v>
      </c>
      <c r="K38" s="38">
        <f t="shared" si="1"/>
        <v>2.016111111111111</v>
      </c>
      <c r="L38" s="42">
        <v>252071.23656000002</v>
      </c>
      <c r="M38" s="41">
        <f t="shared" si="1"/>
        <v>2.066111111111111</v>
      </c>
    </row>
    <row r="39" spans="1:13" ht="12.75">
      <c r="A39" s="36" t="s">
        <v>36</v>
      </c>
      <c r="B39" s="43">
        <v>91246.83568000002</v>
      </c>
      <c r="C39" s="38">
        <f>((6500/3.6)+80)/1000</f>
        <v>1.8855555555555554</v>
      </c>
      <c r="D39" s="43">
        <v>123019.42224</v>
      </c>
      <c r="E39" s="40">
        <f t="shared" si="0"/>
        <v>1.9355555555555555</v>
      </c>
      <c r="F39" s="43">
        <v>156004.60304000002</v>
      </c>
      <c r="G39" s="38">
        <f t="shared" si="1"/>
        <v>1.9855555555555555</v>
      </c>
      <c r="H39" s="43">
        <v>190315.88576000003</v>
      </c>
      <c r="I39" s="40">
        <f t="shared" si="1"/>
        <v>2.0355555555555553</v>
      </c>
      <c r="J39" s="43">
        <v>225823.15184</v>
      </c>
      <c r="K39" s="38">
        <f t="shared" si="1"/>
        <v>2.085555555555555</v>
      </c>
      <c r="L39" s="43">
        <v>262459.95776</v>
      </c>
      <c r="M39" s="41">
        <f t="shared" si="1"/>
        <v>2.135555555555555</v>
      </c>
    </row>
    <row r="40" spans="1:13" ht="12.75">
      <c r="A40" s="16" t="s">
        <v>37</v>
      </c>
      <c r="B40" s="43">
        <v>96713.19944000001</v>
      </c>
      <c r="C40" s="38">
        <f>((6750/3.6)+80)/1000</f>
        <v>1.955</v>
      </c>
      <c r="D40" s="43">
        <v>130721.33360000001</v>
      </c>
      <c r="E40" s="40">
        <f t="shared" si="0"/>
        <v>2.005</v>
      </c>
      <c r="F40" s="43">
        <v>165948.9832</v>
      </c>
      <c r="G40" s="38">
        <f t="shared" si="1"/>
        <v>2.0549999999999997</v>
      </c>
      <c r="H40" s="43">
        <v>202509.65592000002</v>
      </c>
      <c r="I40" s="40">
        <f t="shared" si="1"/>
        <v>2.1049999999999995</v>
      </c>
      <c r="J40" s="43">
        <v>240313.37616000004</v>
      </c>
      <c r="K40" s="38">
        <f t="shared" si="1"/>
        <v>2.1549999999999994</v>
      </c>
      <c r="L40" s="43">
        <v>279289.54768</v>
      </c>
      <c r="M40" s="41">
        <f t="shared" si="1"/>
        <v>2.204999999999999</v>
      </c>
    </row>
    <row r="41" spans="1:13" ht="13.5" thickBot="1">
      <c r="A41" s="16" t="s">
        <v>38</v>
      </c>
      <c r="B41" s="43">
        <v>102179.5632</v>
      </c>
      <c r="C41" s="38">
        <f>(((7000/3.6)+80)/1000)-0.02</f>
        <v>2.0044444444444443</v>
      </c>
      <c r="D41" s="43">
        <v>138423.24496</v>
      </c>
      <c r="E41" s="40">
        <f t="shared" si="0"/>
        <v>2.054444444444444</v>
      </c>
      <c r="F41" s="43">
        <v>175893.36336000005</v>
      </c>
      <c r="G41" s="38">
        <f t="shared" si="1"/>
        <v>2.104444444444444</v>
      </c>
      <c r="H41" s="43">
        <v>214703.42608000003</v>
      </c>
      <c r="I41" s="40">
        <f t="shared" si="1"/>
        <v>2.1544444444444437</v>
      </c>
      <c r="J41" s="43">
        <v>254803.60048</v>
      </c>
      <c r="K41" s="38">
        <f t="shared" si="1"/>
        <v>2.2044444444444435</v>
      </c>
      <c r="L41" s="43">
        <v>296119.1376</v>
      </c>
      <c r="M41" s="41">
        <f t="shared" si="1"/>
        <v>2.2544444444444434</v>
      </c>
    </row>
    <row r="42" spans="1:13" ht="13.5" thickTop="1">
      <c r="A42" s="82" t="s">
        <v>56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ht="6.75" customHeight="1"/>
    <row r="44" spans="1:8" ht="12.75">
      <c r="A44" s="47" t="s">
        <v>18</v>
      </c>
      <c r="B44" s="48"/>
      <c r="C44" s="48"/>
      <c r="D44" s="48"/>
      <c r="E44" s="48"/>
      <c r="F44" s="48"/>
      <c r="G44" s="48"/>
      <c r="H44" s="48"/>
    </row>
    <row r="45" spans="1:8" ht="13.5">
      <c r="A45" s="49" t="s">
        <v>39</v>
      </c>
      <c r="B45" s="48"/>
      <c r="C45" s="48"/>
      <c r="D45" s="48"/>
      <c r="E45" s="48"/>
      <c r="F45" s="48"/>
      <c r="G45" s="48"/>
      <c r="H45" s="48"/>
    </row>
    <row r="46" spans="1:8" ht="12.75">
      <c r="A46" s="48" t="s">
        <v>29</v>
      </c>
      <c r="B46" s="48"/>
      <c r="C46" s="48"/>
      <c r="D46" s="48"/>
      <c r="E46" s="48"/>
      <c r="F46" s="48"/>
      <c r="G46" s="48"/>
      <c r="H46" s="48"/>
    </row>
    <row r="47" spans="1:8" ht="12.75">
      <c r="A47" s="49" t="s">
        <v>23</v>
      </c>
      <c r="B47" s="48"/>
      <c r="C47" s="48"/>
      <c r="D47" s="48"/>
      <c r="E47" s="48"/>
      <c r="F47" s="48"/>
      <c r="G47" s="48"/>
      <c r="H47" s="48"/>
    </row>
    <row r="48" spans="1:8" ht="12.75">
      <c r="A48" s="45" t="s">
        <v>58</v>
      </c>
      <c r="B48" s="48"/>
      <c r="C48" s="48"/>
      <c r="D48" s="48"/>
      <c r="E48" s="48"/>
      <c r="F48" s="48"/>
      <c r="G48" s="48"/>
      <c r="H48" s="48"/>
    </row>
    <row r="49" spans="1:8" ht="12.75">
      <c r="A49" s="49" t="s">
        <v>41</v>
      </c>
      <c r="B49" s="48"/>
      <c r="C49" s="48"/>
      <c r="D49" s="48"/>
      <c r="E49" s="48"/>
      <c r="F49" s="48"/>
      <c r="G49" s="48"/>
      <c r="H49" s="48"/>
    </row>
    <row r="50" spans="1:8" ht="13.5">
      <c r="A50" s="45" t="s">
        <v>63</v>
      </c>
      <c r="B50" s="48"/>
      <c r="C50" s="48"/>
      <c r="D50" s="48"/>
      <c r="E50" s="48"/>
      <c r="F50" s="48"/>
      <c r="G50" s="48"/>
      <c r="H50" s="48"/>
    </row>
    <row r="51" spans="1:8" ht="12.75">
      <c r="A51" s="49" t="s">
        <v>24</v>
      </c>
      <c r="B51" s="48"/>
      <c r="C51" s="48"/>
      <c r="D51" s="48"/>
      <c r="E51" s="48"/>
      <c r="F51" s="48"/>
      <c r="G51" s="48"/>
      <c r="H51" s="48"/>
    </row>
    <row r="52" spans="1:8" ht="12.75">
      <c r="A52" s="49" t="s">
        <v>30</v>
      </c>
      <c r="B52" s="48"/>
      <c r="C52" s="48"/>
      <c r="D52" s="48"/>
      <c r="E52" s="48"/>
      <c r="F52" s="48"/>
      <c r="G52" s="48"/>
      <c r="H52" s="48"/>
    </row>
    <row r="53" spans="1:8" ht="12.75">
      <c r="A53" s="49" t="s">
        <v>28</v>
      </c>
      <c r="B53" s="48"/>
      <c r="C53" s="48"/>
      <c r="D53" s="48"/>
      <c r="E53" s="48"/>
      <c r="F53" s="48"/>
      <c r="G53" s="48"/>
      <c r="H53" s="48"/>
    </row>
    <row r="54" spans="1:8" ht="13.5">
      <c r="A54" s="49" t="s">
        <v>40</v>
      </c>
      <c r="B54" s="48"/>
      <c r="C54" s="48"/>
      <c r="D54" s="48"/>
      <c r="E54" s="48"/>
      <c r="F54" s="48"/>
      <c r="G54" s="48"/>
      <c r="H54" s="48"/>
    </row>
    <row r="55" spans="1:8" ht="12.75">
      <c r="A55" s="45" t="s">
        <v>62</v>
      </c>
      <c r="B55" s="46"/>
      <c r="C55" s="46"/>
      <c r="D55" s="46"/>
      <c r="E55" s="46"/>
      <c r="F55" s="46"/>
      <c r="G55" s="46"/>
      <c r="H55" s="46"/>
    </row>
    <row r="56" spans="1:8" ht="12.75">
      <c r="A56" s="45" t="s">
        <v>32</v>
      </c>
      <c r="B56" s="46"/>
      <c r="C56" s="46"/>
      <c r="D56" s="46"/>
      <c r="E56" s="46"/>
      <c r="F56" s="46"/>
      <c r="G56" s="46"/>
      <c r="H56" s="46"/>
    </row>
    <row r="57" spans="1:8" ht="12.75">
      <c r="A57" s="45" t="s">
        <v>59</v>
      </c>
      <c r="B57" s="46"/>
      <c r="C57" s="46"/>
      <c r="D57" s="46"/>
      <c r="E57" s="46"/>
      <c r="H57" s="46"/>
    </row>
    <row r="58" spans="1:8" ht="12.75">
      <c r="A58" s="45" t="s">
        <v>65</v>
      </c>
      <c r="B58" s="46"/>
      <c r="C58" s="46"/>
      <c r="D58" s="46"/>
      <c r="E58" s="46"/>
      <c r="H58" s="46"/>
    </row>
    <row r="59" spans="1:8" ht="12.75">
      <c r="A59" s="45" t="s">
        <v>60</v>
      </c>
      <c r="B59" s="46"/>
      <c r="C59" s="46"/>
      <c r="E59" s="46" t="s">
        <v>61</v>
      </c>
      <c r="F59" s="46"/>
      <c r="G59" s="46"/>
      <c r="H59" s="46"/>
    </row>
    <row r="60" spans="6:8" ht="6.75" customHeight="1">
      <c r="F60" s="46"/>
      <c r="G60" s="46"/>
      <c r="H60" s="46"/>
    </row>
    <row r="61" spans="1:13" ht="13.5" thickBot="1">
      <c r="A61" s="45" t="s">
        <v>45</v>
      </c>
      <c r="B61" s="58"/>
      <c r="C61" s="58"/>
      <c r="D61" s="58"/>
      <c r="E61" s="58"/>
      <c r="F61" s="58"/>
      <c r="G61" s="58"/>
      <c r="H61" s="58"/>
      <c r="I61" s="59"/>
      <c r="J61" s="59"/>
      <c r="K61" s="59"/>
      <c r="L61" s="59"/>
      <c r="M61" s="59"/>
    </row>
    <row r="62" spans="1:13" ht="14.25" thickBot="1" thickTop="1">
      <c r="A62" s="19" t="s">
        <v>25</v>
      </c>
      <c r="B62" s="67">
        <v>2</v>
      </c>
      <c r="C62" s="68"/>
      <c r="D62" s="69">
        <v>3</v>
      </c>
      <c r="E62" s="68"/>
      <c r="F62" s="69">
        <v>4</v>
      </c>
      <c r="G62" s="68"/>
      <c r="H62" s="69">
        <v>5</v>
      </c>
      <c r="I62" s="68"/>
      <c r="J62" s="69">
        <v>6</v>
      </c>
      <c r="K62" s="68"/>
      <c r="L62" s="69">
        <v>7</v>
      </c>
      <c r="M62" s="70"/>
    </row>
    <row r="63" spans="1:13" ht="13.5" thickBot="1">
      <c r="A63" s="5" t="s">
        <v>26</v>
      </c>
      <c r="B63" s="73">
        <f>2.106*2*100</f>
        <v>421.2</v>
      </c>
      <c r="C63" s="72"/>
      <c r="D63" s="71">
        <f>2.106*6*100</f>
        <v>1263.6</v>
      </c>
      <c r="E63" s="72"/>
      <c r="F63" s="71">
        <f>2.106*12*100</f>
        <v>2527.2</v>
      </c>
      <c r="G63" s="72"/>
      <c r="H63" s="71">
        <f>2.106*20*100</f>
        <v>4212</v>
      </c>
      <c r="I63" s="72"/>
      <c r="J63" s="71">
        <f>2.106*30*100</f>
        <v>6317.999999999999</v>
      </c>
      <c r="K63" s="72"/>
      <c r="L63" s="71">
        <f>2.106*42*100</f>
        <v>8845.2</v>
      </c>
      <c r="M63" s="74"/>
    </row>
    <row r="64" ht="6.75" customHeight="1" thickTop="1">
      <c r="A64" s="17"/>
    </row>
    <row r="65" spans="1:12" ht="13.5" thickBot="1">
      <c r="A65" s="57" t="s">
        <v>57</v>
      </c>
      <c r="L65" s="2"/>
    </row>
    <row r="66" spans="1:13" ht="14.25" thickBot="1" thickTop="1">
      <c r="A66" s="19" t="s">
        <v>25</v>
      </c>
      <c r="B66" s="67">
        <v>2</v>
      </c>
      <c r="C66" s="68"/>
      <c r="D66" s="69">
        <v>3</v>
      </c>
      <c r="E66" s="68"/>
      <c r="F66" s="69">
        <v>4</v>
      </c>
      <c r="G66" s="68"/>
      <c r="H66" s="69">
        <v>5</v>
      </c>
      <c r="I66" s="68"/>
      <c r="J66" s="69">
        <v>6</v>
      </c>
      <c r="K66" s="68"/>
      <c r="L66" s="69">
        <v>7</v>
      </c>
      <c r="M66" s="70"/>
    </row>
    <row r="67" spans="1:13" ht="12.75">
      <c r="A67" s="56" t="s">
        <v>43</v>
      </c>
      <c r="B67" s="64">
        <f>2.106*6*70</f>
        <v>884.52</v>
      </c>
      <c r="C67" s="65"/>
      <c r="D67" s="65">
        <f>2.106*12*70</f>
        <v>1769.04</v>
      </c>
      <c r="E67" s="65"/>
      <c r="F67" s="65">
        <f>2.106*20*70</f>
        <v>2948.3999999999996</v>
      </c>
      <c r="G67" s="65"/>
      <c r="H67" s="65">
        <f>2.106*30*70</f>
        <v>4422.599999999999</v>
      </c>
      <c r="I67" s="65"/>
      <c r="J67" s="65">
        <f>2.106*42*70</f>
        <v>6191.639999999999</v>
      </c>
      <c r="K67" s="65"/>
      <c r="L67" s="65">
        <f>2.106*56*70</f>
        <v>8255.519999999999</v>
      </c>
      <c r="M67" s="66"/>
    </row>
    <row r="68" spans="1:13" ht="13.5" thickBot="1">
      <c r="A68" s="55" t="s">
        <v>44</v>
      </c>
      <c r="B68" s="60">
        <f>2.106*2*150</f>
        <v>631.8</v>
      </c>
      <c r="C68" s="61"/>
      <c r="D68" s="62">
        <f>2.106*6*150</f>
        <v>1895.3999999999999</v>
      </c>
      <c r="E68" s="61"/>
      <c r="F68" s="62">
        <f>2.106*12*150</f>
        <v>3790.7999999999997</v>
      </c>
      <c r="G68" s="61"/>
      <c r="H68" s="62">
        <f>2.106*20*150</f>
        <v>6318</v>
      </c>
      <c r="I68" s="61"/>
      <c r="J68" s="62">
        <f>2.106*30*150</f>
        <v>9476.999999999998</v>
      </c>
      <c r="K68" s="61"/>
      <c r="L68" s="62">
        <f>2.106*42*150</f>
        <v>13267.8</v>
      </c>
      <c r="M68" s="63"/>
    </row>
    <row r="69" ht="13.5" thickTop="1"/>
  </sheetData>
  <sheetProtection/>
  <mergeCells count="45">
    <mergeCell ref="H20:I20"/>
    <mergeCell ref="J62:K62"/>
    <mergeCell ref="L20:M20"/>
    <mergeCell ref="A19:M19"/>
    <mergeCell ref="A42:M42"/>
    <mergeCell ref="L22:M22"/>
    <mergeCell ref="B20:C20"/>
    <mergeCell ref="D20:E20"/>
    <mergeCell ref="F20:G20"/>
    <mergeCell ref="J20:K20"/>
    <mergeCell ref="F22:G22"/>
    <mergeCell ref="H22:I22"/>
    <mergeCell ref="J22:K22"/>
    <mergeCell ref="A22:A23"/>
    <mergeCell ref="B22:C22"/>
    <mergeCell ref="D22:E22"/>
    <mergeCell ref="B63:C63"/>
    <mergeCell ref="B62:C62"/>
    <mergeCell ref="L63:M63"/>
    <mergeCell ref="H62:I62"/>
    <mergeCell ref="F63:G63"/>
    <mergeCell ref="J63:K63"/>
    <mergeCell ref="F62:G62"/>
    <mergeCell ref="J66:K66"/>
    <mergeCell ref="L66:M66"/>
    <mergeCell ref="D63:E63"/>
    <mergeCell ref="L62:M62"/>
    <mergeCell ref="H63:I63"/>
    <mergeCell ref="D62:E62"/>
    <mergeCell ref="B66:C66"/>
    <mergeCell ref="D66:E66"/>
    <mergeCell ref="F66:G66"/>
    <mergeCell ref="H66:I66"/>
    <mergeCell ref="J68:K68"/>
    <mergeCell ref="L68:M68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</mergeCells>
  <printOptions/>
  <pageMargins left="0.2755905511811024" right="0.2755905511811024" top="0.1968503937007874" bottom="0.1968503937007874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Kratochvíl</dc:creator>
  <cp:keywords/>
  <dc:description/>
  <cp:lastModifiedBy>Ing. Martin Zmoray</cp:lastModifiedBy>
  <cp:lastPrinted>2010-09-20T13:06:37Z</cp:lastPrinted>
  <dcterms:created xsi:type="dcterms:W3CDTF">2006-07-21T08:44:16Z</dcterms:created>
  <dcterms:modified xsi:type="dcterms:W3CDTF">2014-03-06T10:25:05Z</dcterms:modified>
  <cp:category/>
  <cp:version/>
  <cp:contentType/>
  <cp:contentStatus/>
</cp:coreProperties>
</file>